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oranienpharma.sharepoint.com/sites/OranienPharmaTeamSharepoint/Freigegebene Dokumente/050_Kunden_Sales/010_Aktionen/003_Meditrade Bundle/"/>
    </mc:Choice>
  </mc:AlternateContent>
  <xr:revisionPtr revIDLastSave="89" documentId="8_{08C57332-CF64-E243-8B32-20ABA8030933}" xr6:coauthVersionLast="47" xr6:coauthVersionMax="47" xr10:uidLastSave="{EB021468-995B-403A-A36C-CB2C3021DBEA}"/>
  <bookViews>
    <workbookView xWindow="-120" yWindow="-120" windowWidth="29040" windowHeight="15840" xr2:uid="{62D1D106-BA76-2946-AEEC-4B8B6551F887}"/>
  </bookViews>
  <sheets>
    <sheet name="BUNDLE KALKULATO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5" i="1" l="1"/>
  <c r="N15" i="1"/>
  <c r="L15" i="1"/>
  <c r="O22" i="1" l="1"/>
  <c r="N22" i="1"/>
  <c r="L22" i="1"/>
  <c r="O23" i="1"/>
  <c r="O21" i="1"/>
  <c r="N23" i="1"/>
  <c r="N21" i="1"/>
  <c r="L23" i="1"/>
  <c r="L21" i="1"/>
  <c r="O19" i="1"/>
  <c r="N19" i="1"/>
  <c r="L19" i="1"/>
  <c r="N20" i="1"/>
  <c r="I20" i="1"/>
  <c r="O20" i="1" s="1"/>
  <c r="N18" i="1"/>
  <c r="I18" i="1"/>
  <c r="O18" i="1" s="1"/>
  <c r="N17" i="1"/>
  <c r="I17" i="1"/>
  <c r="O17" i="1" s="1"/>
  <c r="N16" i="1"/>
  <c r="I16" i="1"/>
  <c r="L16" i="1" s="1"/>
  <c r="N14" i="1"/>
  <c r="I14" i="1"/>
  <c r="L14" i="1" s="1"/>
  <c r="N13" i="1"/>
  <c r="I13" i="1"/>
  <c r="O13" i="1" s="1"/>
  <c r="N12" i="1"/>
  <c r="I12" i="1"/>
  <c r="O12" i="1" s="1"/>
  <c r="N11" i="1"/>
  <c r="I11" i="1"/>
  <c r="O11" i="1" s="1"/>
  <c r="N10" i="1"/>
  <c r="I10" i="1"/>
  <c r="O10" i="1" s="1"/>
  <c r="K9" i="1"/>
  <c r="N9" i="1" s="1"/>
  <c r="I9" i="1"/>
  <c r="O9" i="1" s="1"/>
  <c r="K8" i="1"/>
  <c r="N8" i="1" s="1"/>
  <c r="I8" i="1"/>
  <c r="K7" i="1"/>
  <c r="N7" i="1" s="1"/>
  <c r="I7" i="1"/>
  <c r="O7" i="1" s="1"/>
  <c r="K6" i="1"/>
  <c r="N6" i="1" s="1"/>
  <c r="I6" i="1"/>
  <c r="K5" i="1"/>
  <c r="N5" i="1" s="1"/>
  <c r="I5" i="1"/>
  <c r="O5" i="1" s="1"/>
  <c r="O6" i="1" l="1"/>
  <c r="O14" i="1"/>
  <c r="N24" i="1"/>
  <c r="L9" i="1"/>
  <c r="L7" i="1"/>
  <c r="O16" i="1"/>
  <c r="O8" i="1"/>
  <c r="O24" i="1" s="1"/>
  <c r="L5" i="1"/>
  <c r="L12" i="1"/>
  <c r="L18" i="1"/>
  <c r="L10" i="1"/>
  <c r="L6" i="1"/>
  <c r="L8" i="1"/>
  <c r="L13" i="1"/>
  <c r="L20" i="1"/>
  <c r="L11" i="1"/>
  <c r="L17" i="1"/>
</calcChain>
</file>

<file path=xl/sharedStrings.xml><?xml version="1.0" encoding="utf-8"?>
<sst xmlns="http://schemas.openxmlformats.org/spreadsheetml/2006/main" count="95" uniqueCount="61">
  <si>
    <r>
      <rPr>
        <b/>
        <sz val="16"/>
        <color theme="1"/>
        <rFont val="Aptos Narrow"/>
        <family val="2"/>
        <scheme val="minor"/>
      </rPr>
      <t>Oranien Pharma GmbH - Bundle Kalkulator</t>
    </r>
    <r>
      <rPr>
        <sz val="16"/>
        <color theme="1"/>
        <rFont val="Aptos Narrow"/>
        <family val="2"/>
        <scheme val="minor"/>
      </rPr>
      <t xml:space="preserve">
Bei Bundlewerten &gt; 500€ sparen Sie!</t>
    </r>
  </si>
  <si>
    <r>
      <rPr>
        <b/>
        <sz val="12"/>
        <color theme="1"/>
        <rFont val="Aptos Narrow"/>
        <family val="2"/>
        <scheme val="minor"/>
      </rPr>
      <t>Anleitung:</t>
    </r>
    <r>
      <rPr>
        <sz val="12"/>
        <color theme="1"/>
        <rFont val="Aptos Narrow"/>
        <family val="2"/>
        <scheme val="minor"/>
      </rPr>
      <t xml:space="preserve">
Ihr regulärere Bezugpreis ist der P2 Kartonpreis (Spalte I). Für größere Bestellmengen können wir Ihnen "Budle Preise" einräumen. Mit diesem Kalkulator können Sie Ihre Bestellung so konfigurieren, dass Sie über den Bundle-Schwellenwert von 500€ kommen. Dazu führen Sie die folgenden Schritte durch:
1. Geben Sie bei "Karton Mengen" in die grünen Zellen die benötigte Menge ein.
2. Füllen Sie die Bestellung auf, bis in der SUMME Preis Apotheke ein Bundle-Schwellenwert von 500€ erreicht ist (Zelle entfärbt sich von rot nach farblos).
3. Sehen Sie Ihre Ersparnis im Bezug in der SUMME Ersparnis Apotheke.
4. Schicken Sie uns Ihre Bestellung in einer </t>
    </r>
    <r>
      <rPr>
        <b/>
        <sz val="12"/>
        <color theme="1"/>
        <rFont val="Aptos Narrow"/>
        <family val="2"/>
        <scheme val="minor"/>
      </rPr>
      <t>separaten MSV3 Bestellung</t>
    </r>
    <r>
      <rPr>
        <sz val="12"/>
        <color theme="1"/>
        <rFont val="Aptos Narrow"/>
        <family val="2"/>
        <scheme val="minor"/>
      </rPr>
      <t xml:space="preserve"> oder per E-Mail an </t>
    </r>
    <r>
      <rPr>
        <b/>
        <sz val="12"/>
        <color theme="1"/>
        <rFont val="Aptos Narrow"/>
        <family val="2"/>
        <scheme val="minor"/>
      </rPr>
      <t>bestellungen@oranien-pharma.de</t>
    </r>
    <r>
      <rPr>
        <sz val="12"/>
        <color theme="1"/>
        <rFont val="Aptos Narrow"/>
        <family val="2"/>
        <scheme val="minor"/>
      </rPr>
      <t xml:space="preserve">. </t>
    </r>
    <r>
      <rPr>
        <b/>
        <sz val="12"/>
        <color theme="1"/>
        <rFont val="Aptos Narrow"/>
        <family val="2"/>
        <scheme val="minor"/>
      </rPr>
      <t>CAVE:</t>
    </r>
    <r>
      <rPr>
        <sz val="12"/>
        <color theme="1"/>
        <rFont val="Aptos Narrow"/>
        <family val="2"/>
        <scheme val="minor"/>
      </rPr>
      <t xml:space="preserve"> Die PZNs beziehen sich immer auf eine Packung. Bitte beachten Sie, dass Sie bei Handschuhen 10 Packungen in einem Karton haben und der Verkauf über das Bundle-Angebot nur über volle Kartons gilt.</t>
    </r>
  </si>
  <si>
    <t>PZN ohne führende Nullen</t>
  </si>
  <si>
    <t>REF</t>
  </si>
  <si>
    <t>Artikelbezeichnung</t>
  </si>
  <si>
    <t>PackGr</t>
  </si>
  <si>
    <t>PackGrEinheit</t>
  </si>
  <si>
    <t>Hersteller</t>
  </si>
  <si>
    <t>P2 (VK PHARMA = EK APO)</t>
  </si>
  <si>
    <t>P2 Palette</t>
  </si>
  <si>
    <t>P2 Kartonpreis</t>
  </si>
  <si>
    <t>Packungen pro Karton</t>
  </si>
  <si>
    <t>Bundle Kartonpreis</t>
  </si>
  <si>
    <t>Ersparnis</t>
  </si>
  <si>
    <t>Karton Mengen</t>
  </si>
  <si>
    <t>Preis Apotheke</t>
  </si>
  <si>
    <t>Ersparnis Apotheke</t>
  </si>
  <si>
    <t>1221GRIP-L</t>
  </si>
  <si>
    <t>Gentle Skin Grip Untersuchungshandschuhe aus Latex puderfrei Gr. L</t>
  </si>
  <si>
    <t>Stk.</t>
  </si>
  <si>
    <t>Meditra</t>
  </si>
  <si>
    <t>1221GRIP-M</t>
  </si>
  <si>
    <t>Gentle Skin Grip Untersuchungshandschuhe aus Latex puderfrei Gr. M</t>
  </si>
  <si>
    <t>1221GRIP-S</t>
  </si>
  <si>
    <t>Gentle Skin Grip Untersuchungshandschuhe aus Latex puderfrei Gr. S</t>
  </si>
  <si>
    <t>1221GRIP-XL</t>
  </si>
  <si>
    <t>Gentle Skin Grip Untersuchungshandschuhe aus Latex puderfrei Gr. XL</t>
  </si>
  <si>
    <t>1221GRIP-XS</t>
  </si>
  <si>
    <t>Gentle Skin Grip Untersuchungshandschuhe aus Latex puderfrei Gr. XS</t>
  </si>
  <si>
    <t>1280L</t>
  </si>
  <si>
    <t>Nitril 3000 Gr. L, unsteril, puderfrei, weiß</t>
  </si>
  <si>
    <t>1280M</t>
  </si>
  <si>
    <t>Nitril 3000 Gr. M, unsteril, puderfrei, weiß</t>
  </si>
  <si>
    <t>1280S</t>
  </si>
  <si>
    <t>Nitril 3000 Gr. S, unsteril, puderfrei, weiß</t>
  </si>
  <si>
    <t>1280XL</t>
  </si>
  <si>
    <t>Nitril 3000 Gr. XL, unsteril, puderfrei, weiß</t>
  </si>
  <si>
    <t>1280XS</t>
  </si>
  <si>
    <t>Nitril 3000 Gr. XS, unsteril, puderfrei, weiß</t>
  </si>
  <si>
    <t>3739-50</t>
  </si>
  <si>
    <t>Rollicel Liegenabdeckung/ Ärztekrepp 39cm x 50m, weiß</t>
  </si>
  <si>
    <t>3750-50</t>
  </si>
  <si>
    <t>Rollicel Liegenabdeckung/ Ärztekrepp 50cm x 50m, weiß</t>
  </si>
  <si>
    <t>3759-50</t>
  </si>
  <si>
    <t>Rollicel Liegenabdeckung/ Ärztekrepp 59cm x 50m, weiß</t>
  </si>
  <si>
    <t>V-Falz Papierhandtücher, 2-lagig, weiß, 25x21cm</t>
  </si>
  <si>
    <t>15x210</t>
  </si>
  <si>
    <t>SUMME</t>
  </si>
  <si>
    <t>3750-100</t>
  </si>
  <si>
    <t>Rollicel Liegenabdeckung / Ärztekrepp 50cm x 100m, weiß</t>
  </si>
  <si>
    <t>Rollen</t>
  </si>
  <si>
    <t>MEKI104606M</t>
  </si>
  <si>
    <t>Krankenunterlage Meditrade 40x60cm 6lagig</t>
  </si>
  <si>
    <t>MEKI106912M</t>
  </si>
  <si>
    <t>Krankenunterlage Meditrade 60x90cm 6lagig</t>
  </si>
  <si>
    <t>102300D</t>
  </si>
  <si>
    <t>Lagenzellstoff 20x30cm</t>
  </si>
  <si>
    <t>3x5</t>
  </si>
  <si>
    <t>kg</t>
  </si>
  <si>
    <t>AEP 01/26</t>
  </si>
  <si>
    <t>Beesana SMS-Kittel 115x150cm blau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</si>
</sst>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8" x14ac:knownFonts="1">
    <font>
      <sz val="12"/>
      <color theme="1"/>
      <name val="Aptos Narrow"/>
      <family val="2"/>
      <scheme val="minor"/>
    </font>
    <font>
      <sz val="16"/>
      <color theme="1"/>
      <name val="Aptos Narrow"/>
      <family val="2"/>
      <scheme val="minor"/>
    </font>
    <font>
      <b/>
      <sz val="16"/>
      <color theme="1"/>
      <name val="Aptos Narrow"/>
      <family val="2"/>
      <scheme val="minor"/>
    </font>
    <font>
      <sz val="12"/>
      <color theme="1"/>
      <name val="Aptos Narrow"/>
      <family val="2"/>
      <scheme val="minor"/>
    </font>
    <font>
      <b/>
      <sz val="12"/>
      <color theme="1"/>
      <name val="Aptos Narrow"/>
      <family val="2"/>
      <scheme val="minor"/>
    </font>
    <font>
      <sz val="12"/>
      <color rgb="FFFF0000"/>
      <name val="Aptos Narrow"/>
      <family val="2"/>
      <scheme val="minor"/>
    </font>
    <font>
      <b/>
      <sz val="12"/>
      <name val="Aptos Narrow"/>
      <family val="2"/>
      <scheme val="minor"/>
    </font>
    <font>
      <sz val="12"/>
      <name val="Aptos Narrow"/>
      <family val="2"/>
      <scheme val="minor"/>
    </font>
  </fonts>
  <fills count="3">
    <fill>
      <patternFill patternType="none"/>
    </fill>
    <fill>
      <patternFill patternType="gray125"/>
    </fill>
    <fill>
      <patternFill patternType="solid">
        <fgColor theme="9" tint="0.79998168889431442"/>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26">
    <xf numFmtId="0" fontId="0" fillId="0" borderId="0" xfId="0"/>
    <xf numFmtId="164" fontId="0" fillId="0" borderId="0" xfId="0" applyNumberFormat="1"/>
    <xf numFmtId="164" fontId="5" fillId="0" borderId="0" xfId="0" applyNumberFormat="1" applyFont="1"/>
    <xf numFmtId="0" fontId="6" fillId="0" borderId="1" xfId="0" applyFont="1" applyBorder="1"/>
    <xf numFmtId="0" fontId="6" fillId="0" borderId="2" xfId="0" applyFont="1" applyBorder="1"/>
    <xf numFmtId="164" fontId="6" fillId="0" borderId="2" xfId="0" applyNumberFormat="1" applyFont="1" applyBorder="1"/>
    <xf numFmtId="164" fontId="6" fillId="0" borderId="3" xfId="0" applyNumberFormat="1" applyFont="1" applyBorder="1"/>
    <xf numFmtId="0" fontId="7" fillId="0" borderId="4" xfId="0" applyFont="1" applyBorder="1"/>
    <xf numFmtId="0" fontId="7" fillId="0" borderId="5" xfId="0" applyFont="1" applyBorder="1"/>
    <xf numFmtId="164" fontId="7" fillId="0" borderId="5" xfId="0" applyNumberFormat="1" applyFont="1" applyBorder="1"/>
    <xf numFmtId="10" fontId="7" fillId="0" borderId="5" xfId="0" applyNumberFormat="1" applyFont="1" applyBorder="1"/>
    <xf numFmtId="0" fontId="7" fillId="2" borderId="5" xfId="0" applyFont="1" applyFill="1" applyBorder="1"/>
    <xf numFmtId="164" fontId="7" fillId="0" borderId="6" xfId="0" applyNumberFormat="1" applyFont="1" applyBorder="1"/>
    <xf numFmtId="0" fontId="7" fillId="0" borderId="7" xfId="0" applyFont="1" applyBorder="1"/>
    <xf numFmtId="0" fontId="7" fillId="0" borderId="8" xfId="0" applyFont="1" applyBorder="1"/>
    <xf numFmtId="0" fontId="7" fillId="0" borderId="8" xfId="0" applyFont="1" applyBorder="1" applyAlignment="1">
      <alignment horizontal="right"/>
    </xf>
    <xf numFmtId="164" fontId="7" fillId="0" borderId="8" xfId="0" applyNumberFormat="1" applyFont="1" applyBorder="1"/>
    <xf numFmtId="10" fontId="7" fillId="0" borderId="8" xfId="0" applyNumberFormat="1" applyFont="1" applyBorder="1"/>
    <xf numFmtId="0" fontId="7" fillId="2" borderId="8" xfId="0" applyFont="1" applyFill="1" applyBorder="1"/>
    <xf numFmtId="164" fontId="7" fillId="0" borderId="9" xfId="0" applyNumberFormat="1" applyFont="1" applyBorder="1"/>
    <xf numFmtId="0" fontId="7" fillId="0" borderId="0" xfId="0" applyFont="1"/>
    <xf numFmtId="164" fontId="7" fillId="0" borderId="0" xfId="0" applyNumberFormat="1" applyFont="1"/>
    <xf numFmtId="0" fontId="6" fillId="0" borderId="0" xfId="0" applyFont="1" applyAlignment="1">
      <alignment horizontal="right"/>
    </xf>
    <xf numFmtId="0" fontId="1" fillId="0" borderId="0" xfId="0" applyFont="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left" vertical="top" wrapText="1"/>
    </xf>
  </cellXfs>
  <cellStyles count="1">
    <cellStyle name="Standard"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EE71D-39EC-514B-BCFD-07F8141CEA3F}">
  <dimension ref="A1:P24"/>
  <sheetViews>
    <sheetView tabSelected="1" zoomScaleNormal="100" workbookViewId="0">
      <selection activeCell="A21" sqref="A21"/>
    </sheetView>
  </sheetViews>
  <sheetFormatPr baseColWidth="10" defaultRowHeight="15.75" x14ac:dyDescent="0.25"/>
  <cols>
    <col min="1" max="1" width="22.625" bestFit="1" customWidth="1"/>
    <col min="2" max="2" width="12.875" bestFit="1" customWidth="1"/>
    <col min="3" max="3" width="58.5" bestFit="1" customWidth="1"/>
    <col min="4" max="4" width="7" bestFit="1" customWidth="1"/>
    <col min="5" max="5" width="12.625" bestFit="1" customWidth="1"/>
    <col min="6" max="6" width="9.375" bestFit="1" customWidth="1"/>
    <col min="7" max="7" width="21.875" style="1" bestFit="1" customWidth="1"/>
    <col min="8" max="8" width="9.375" style="1" bestFit="1" customWidth="1"/>
    <col min="9" max="9" width="12.875" style="1" bestFit="1" customWidth="1"/>
    <col min="10" max="10" width="18.625" style="1" customWidth="1"/>
    <col min="11" max="11" width="16.625" style="1" bestFit="1" customWidth="1"/>
    <col min="12" max="12" width="18.875" style="1" bestFit="1" customWidth="1"/>
    <col min="13" max="15" width="18.875" style="1" customWidth="1"/>
    <col min="16" max="16" width="12" style="1" bestFit="1" customWidth="1"/>
  </cols>
  <sheetData>
    <row r="1" spans="1:16" ht="48" customHeight="1" x14ac:dyDescent="0.25">
      <c r="A1" s="23" t="s">
        <v>0</v>
      </c>
      <c r="B1" s="24"/>
      <c r="C1" s="24"/>
      <c r="D1" s="24"/>
      <c r="E1" s="24"/>
      <c r="F1" s="24"/>
      <c r="G1" s="24"/>
      <c r="H1" s="24"/>
      <c r="I1" s="24"/>
      <c r="J1" s="24"/>
      <c r="K1" s="24"/>
      <c r="L1" s="24"/>
      <c r="M1" s="24"/>
      <c r="N1" s="24"/>
      <c r="O1" s="24"/>
      <c r="P1" s="24"/>
    </row>
    <row r="2" spans="1:16" ht="102.95" customHeight="1" x14ac:dyDescent="0.25">
      <c r="A2" s="25" t="s">
        <v>1</v>
      </c>
      <c r="B2" s="25"/>
      <c r="C2" s="25"/>
      <c r="D2" s="25"/>
      <c r="E2" s="25"/>
      <c r="F2" s="25"/>
      <c r="G2" s="25"/>
      <c r="H2" s="25"/>
      <c r="I2" s="25"/>
      <c r="J2" s="25"/>
      <c r="K2" s="25"/>
      <c r="L2" s="25"/>
      <c r="M2" s="25"/>
      <c r="N2" s="25"/>
      <c r="O2" s="25"/>
      <c r="P2" s="25"/>
    </row>
    <row r="3" spans="1:16" ht="16.5" thickBot="1" x14ac:dyDescent="0.3"/>
    <row r="4" spans="1:16" x14ac:dyDescent="0.25">
      <c r="A4" s="3" t="s">
        <v>2</v>
      </c>
      <c r="B4" s="4" t="s">
        <v>3</v>
      </c>
      <c r="C4" s="4" t="s">
        <v>4</v>
      </c>
      <c r="D4" s="4" t="s">
        <v>5</v>
      </c>
      <c r="E4" s="4" t="s">
        <v>6</v>
      </c>
      <c r="F4" s="4" t="s">
        <v>7</v>
      </c>
      <c r="G4" s="5" t="s">
        <v>8</v>
      </c>
      <c r="H4" s="5" t="s">
        <v>9</v>
      </c>
      <c r="I4" s="5" t="s">
        <v>10</v>
      </c>
      <c r="J4" s="5" t="s">
        <v>11</v>
      </c>
      <c r="K4" s="5" t="s">
        <v>12</v>
      </c>
      <c r="L4" s="5" t="s">
        <v>13</v>
      </c>
      <c r="M4" s="5" t="s">
        <v>14</v>
      </c>
      <c r="N4" s="5" t="s">
        <v>15</v>
      </c>
      <c r="O4" s="5" t="s">
        <v>16</v>
      </c>
      <c r="P4" s="6" t="s">
        <v>59</v>
      </c>
    </row>
    <row r="5" spans="1:16" x14ac:dyDescent="0.25">
      <c r="A5" s="7">
        <v>2470307</v>
      </c>
      <c r="B5" s="8" t="s">
        <v>17</v>
      </c>
      <c r="C5" s="8" t="s">
        <v>18</v>
      </c>
      <c r="D5" s="8">
        <v>100</v>
      </c>
      <c r="E5" s="8" t="s">
        <v>19</v>
      </c>
      <c r="F5" s="8" t="s">
        <v>20</v>
      </c>
      <c r="G5" s="9">
        <v>4.5</v>
      </c>
      <c r="H5" s="9"/>
      <c r="I5" s="9">
        <f t="shared" ref="I5:I15" si="0">G5*10</f>
        <v>45</v>
      </c>
      <c r="J5" s="8">
        <v>10</v>
      </c>
      <c r="K5" s="9">
        <f>42</f>
        <v>42</v>
      </c>
      <c r="L5" s="10">
        <f>1-(K5/I5)</f>
        <v>6.6666666666666652E-2</v>
      </c>
      <c r="M5" s="11">
        <v>0</v>
      </c>
      <c r="N5" s="9">
        <f>M5*$K5</f>
        <v>0</v>
      </c>
      <c r="O5" s="9">
        <f>($I5-$K5)*M5</f>
        <v>0</v>
      </c>
      <c r="P5" s="12">
        <v>15.49</v>
      </c>
    </row>
    <row r="6" spans="1:16" x14ac:dyDescent="0.25">
      <c r="A6" s="7">
        <v>2470299</v>
      </c>
      <c r="B6" s="8" t="s">
        <v>21</v>
      </c>
      <c r="C6" s="8" t="s">
        <v>22</v>
      </c>
      <c r="D6" s="8">
        <v>100</v>
      </c>
      <c r="E6" s="8" t="s">
        <v>19</v>
      </c>
      <c r="F6" s="8" t="s">
        <v>20</v>
      </c>
      <c r="G6" s="9">
        <v>4.5</v>
      </c>
      <c r="H6" s="9"/>
      <c r="I6" s="9">
        <f t="shared" si="0"/>
        <v>45</v>
      </c>
      <c r="J6" s="8">
        <v>10</v>
      </c>
      <c r="K6" s="9">
        <f>42</f>
        <v>42</v>
      </c>
      <c r="L6" s="10">
        <f t="shared" ref="L6:L23" si="1">1-(K6/I6)</f>
        <v>6.6666666666666652E-2</v>
      </c>
      <c r="M6" s="11">
        <v>0</v>
      </c>
      <c r="N6" s="9">
        <f t="shared" ref="N6:N23" si="2">M6*$K6</f>
        <v>0</v>
      </c>
      <c r="O6" s="9">
        <f t="shared" ref="O6:O23" si="3">($I6-$K6)*M6</f>
        <v>0</v>
      </c>
      <c r="P6" s="12">
        <v>15.49</v>
      </c>
    </row>
    <row r="7" spans="1:16" x14ac:dyDescent="0.25">
      <c r="A7" s="7">
        <v>2470282</v>
      </c>
      <c r="B7" s="8" t="s">
        <v>23</v>
      </c>
      <c r="C7" s="8" t="s">
        <v>24</v>
      </c>
      <c r="D7" s="8">
        <v>100</v>
      </c>
      <c r="E7" s="8" t="s">
        <v>19</v>
      </c>
      <c r="F7" s="8" t="s">
        <v>20</v>
      </c>
      <c r="G7" s="9">
        <v>4.5</v>
      </c>
      <c r="H7" s="9"/>
      <c r="I7" s="9">
        <f t="shared" si="0"/>
        <v>45</v>
      </c>
      <c r="J7" s="8">
        <v>10</v>
      </c>
      <c r="K7" s="9">
        <f>42</f>
        <v>42</v>
      </c>
      <c r="L7" s="10">
        <f t="shared" si="1"/>
        <v>6.6666666666666652E-2</v>
      </c>
      <c r="M7" s="11">
        <v>0</v>
      </c>
      <c r="N7" s="9">
        <f t="shared" si="2"/>
        <v>0</v>
      </c>
      <c r="O7" s="9">
        <f t="shared" si="3"/>
        <v>0</v>
      </c>
      <c r="P7" s="12">
        <v>15.49</v>
      </c>
    </row>
    <row r="8" spans="1:16" x14ac:dyDescent="0.25">
      <c r="A8" s="7">
        <v>2470313</v>
      </c>
      <c r="B8" s="8" t="s">
        <v>25</v>
      </c>
      <c r="C8" s="8" t="s">
        <v>26</v>
      </c>
      <c r="D8" s="8">
        <v>100</v>
      </c>
      <c r="E8" s="8" t="s">
        <v>19</v>
      </c>
      <c r="F8" s="8" t="s">
        <v>20</v>
      </c>
      <c r="G8" s="9">
        <v>4.5</v>
      </c>
      <c r="H8" s="9"/>
      <c r="I8" s="9">
        <f t="shared" si="0"/>
        <v>45</v>
      </c>
      <c r="J8" s="8">
        <v>10</v>
      </c>
      <c r="K8" s="9">
        <f>42</f>
        <v>42</v>
      </c>
      <c r="L8" s="10">
        <f t="shared" si="1"/>
        <v>6.6666666666666652E-2</v>
      </c>
      <c r="M8" s="11">
        <v>0</v>
      </c>
      <c r="N8" s="9">
        <f t="shared" si="2"/>
        <v>0</v>
      </c>
      <c r="O8" s="9">
        <f t="shared" si="3"/>
        <v>0</v>
      </c>
      <c r="P8" s="12">
        <v>15.49</v>
      </c>
    </row>
    <row r="9" spans="1:16" x14ac:dyDescent="0.25">
      <c r="A9" s="7">
        <v>2470253</v>
      </c>
      <c r="B9" s="8" t="s">
        <v>27</v>
      </c>
      <c r="C9" s="8" t="s">
        <v>28</v>
      </c>
      <c r="D9" s="8">
        <v>100</v>
      </c>
      <c r="E9" s="8" t="s">
        <v>19</v>
      </c>
      <c r="F9" s="8" t="s">
        <v>20</v>
      </c>
      <c r="G9" s="9">
        <v>4.5</v>
      </c>
      <c r="H9" s="9"/>
      <c r="I9" s="9">
        <f t="shared" si="0"/>
        <v>45</v>
      </c>
      <c r="J9" s="8">
        <v>10</v>
      </c>
      <c r="K9" s="9">
        <f>42</f>
        <v>42</v>
      </c>
      <c r="L9" s="10">
        <f t="shared" si="1"/>
        <v>6.6666666666666652E-2</v>
      </c>
      <c r="M9" s="11">
        <v>0</v>
      </c>
      <c r="N9" s="9">
        <f t="shared" si="2"/>
        <v>0</v>
      </c>
      <c r="O9" s="9">
        <f t="shared" si="3"/>
        <v>0</v>
      </c>
      <c r="P9" s="12">
        <v>15.49</v>
      </c>
    </row>
    <row r="10" spans="1:16" x14ac:dyDescent="0.25">
      <c r="A10" s="7">
        <v>6968300</v>
      </c>
      <c r="B10" s="8" t="s">
        <v>29</v>
      </c>
      <c r="C10" s="8" t="s">
        <v>30</v>
      </c>
      <c r="D10" s="8">
        <v>100</v>
      </c>
      <c r="E10" s="8" t="s">
        <v>19</v>
      </c>
      <c r="F10" s="8" t="s">
        <v>20</v>
      </c>
      <c r="G10" s="9">
        <v>2.5499999999999998</v>
      </c>
      <c r="H10" s="9"/>
      <c r="I10" s="9">
        <f t="shared" si="0"/>
        <v>25.5</v>
      </c>
      <c r="J10" s="8">
        <v>10</v>
      </c>
      <c r="K10" s="9">
        <v>23.7</v>
      </c>
      <c r="L10" s="10">
        <f t="shared" si="1"/>
        <v>7.0588235294117729E-2</v>
      </c>
      <c r="M10" s="11">
        <v>0</v>
      </c>
      <c r="N10" s="9">
        <f t="shared" si="2"/>
        <v>0</v>
      </c>
      <c r="O10" s="9">
        <f t="shared" si="3"/>
        <v>0</v>
      </c>
      <c r="P10" s="12">
        <v>19.22</v>
      </c>
    </row>
    <row r="11" spans="1:16" x14ac:dyDescent="0.25">
      <c r="A11" s="7">
        <v>6968056</v>
      </c>
      <c r="B11" s="8" t="s">
        <v>31</v>
      </c>
      <c r="C11" s="8" t="s">
        <v>32</v>
      </c>
      <c r="D11" s="8">
        <v>100</v>
      </c>
      <c r="E11" s="8" t="s">
        <v>19</v>
      </c>
      <c r="F11" s="8" t="s">
        <v>20</v>
      </c>
      <c r="G11" s="9">
        <v>2.5499999999999998</v>
      </c>
      <c r="H11" s="9"/>
      <c r="I11" s="9">
        <f t="shared" si="0"/>
        <v>25.5</v>
      </c>
      <c r="J11" s="8">
        <v>10</v>
      </c>
      <c r="K11" s="9">
        <v>23.7</v>
      </c>
      <c r="L11" s="10">
        <f t="shared" si="1"/>
        <v>7.0588235294117729E-2</v>
      </c>
      <c r="M11" s="11">
        <v>0</v>
      </c>
      <c r="N11" s="9">
        <f t="shared" si="2"/>
        <v>0</v>
      </c>
      <c r="O11" s="9">
        <f t="shared" si="3"/>
        <v>0</v>
      </c>
      <c r="P11" s="12">
        <v>19.22</v>
      </c>
    </row>
    <row r="12" spans="1:16" x14ac:dyDescent="0.25">
      <c r="A12" s="7">
        <v>6967967</v>
      </c>
      <c r="B12" s="8" t="s">
        <v>33</v>
      </c>
      <c r="C12" s="8" t="s">
        <v>34</v>
      </c>
      <c r="D12" s="8">
        <v>100</v>
      </c>
      <c r="E12" s="8" t="s">
        <v>19</v>
      </c>
      <c r="F12" s="8" t="s">
        <v>20</v>
      </c>
      <c r="G12" s="9">
        <v>2.5499999999999998</v>
      </c>
      <c r="H12" s="9"/>
      <c r="I12" s="9">
        <f t="shared" si="0"/>
        <v>25.5</v>
      </c>
      <c r="J12" s="8">
        <v>10</v>
      </c>
      <c r="K12" s="9">
        <v>23.7</v>
      </c>
      <c r="L12" s="10">
        <f t="shared" si="1"/>
        <v>7.0588235294117729E-2</v>
      </c>
      <c r="M12" s="11">
        <v>0</v>
      </c>
      <c r="N12" s="9">
        <f t="shared" si="2"/>
        <v>0</v>
      </c>
      <c r="O12" s="9">
        <f t="shared" si="3"/>
        <v>0</v>
      </c>
      <c r="P12" s="12">
        <v>19.22</v>
      </c>
    </row>
    <row r="13" spans="1:16" x14ac:dyDescent="0.25">
      <c r="A13" s="7">
        <v>6968381</v>
      </c>
      <c r="B13" s="8" t="s">
        <v>35</v>
      </c>
      <c r="C13" s="8" t="s">
        <v>36</v>
      </c>
      <c r="D13" s="8">
        <v>100</v>
      </c>
      <c r="E13" s="8" t="s">
        <v>19</v>
      </c>
      <c r="F13" s="8" t="s">
        <v>20</v>
      </c>
      <c r="G13" s="9">
        <v>2.5499999999999998</v>
      </c>
      <c r="H13" s="9"/>
      <c r="I13" s="9">
        <f t="shared" si="0"/>
        <v>25.5</v>
      </c>
      <c r="J13" s="8">
        <v>10</v>
      </c>
      <c r="K13" s="9">
        <v>23.7</v>
      </c>
      <c r="L13" s="10">
        <f t="shared" si="1"/>
        <v>7.0588235294117729E-2</v>
      </c>
      <c r="M13" s="11">
        <v>0</v>
      </c>
      <c r="N13" s="9">
        <f t="shared" si="2"/>
        <v>0</v>
      </c>
      <c r="O13" s="9">
        <f t="shared" si="3"/>
        <v>0</v>
      </c>
      <c r="P13" s="12">
        <v>19.22</v>
      </c>
    </row>
    <row r="14" spans="1:16" x14ac:dyDescent="0.25">
      <c r="A14" s="7">
        <v>6966703</v>
      </c>
      <c r="B14" s="8" t="s">
        <v>37</v>
      </c>
      <c r="C14" s="8" t="s">
        <v>38</v>
      </c>
      <c r="D14" s="8">
        <v>100</v>
      </c>
      <c r="E14" s="8" t="s">
        <v>19</v>
      </c>
      <c r="F14" s="8" t="s">
        <v>20</v>
      </c>
      <c r="G14" s="9">
        <v>2.5499999999999998</v>
      </c>
      <c r="H14" s="9"/>
      <c r="I14" s="9">
        <f t="shared" si="0"/>
        <v>25.5</v>
      </c>
      <c r="J14" s="8">
        <v>10</v>
      </c>
      <c r="K14" s="9">
        <v>23.7</v>
      </c>
      <c r="L14" s="10">
        <f t="shared" si="1"/>
        <v>7.0588235294117729E-2</v>
      </c>
      <c r="M14" s="11">
        <v>0</v>
      </c>
      <c r="N14" s="9">
        <f t="shared" si="2"/>
        <v>0</v>
      </c>
      <c r="O14" s="9">
        <f t="shared" si="3"/>
        <v>0</v>
      </c>
      <c r="P14" s="12">
        <v>19.22</v>
      </c>
    </row>
    <row r="15" spans="1:16" x14ac:dyDescent="0.25">
      <c r="A15" s="7">
        <v>11652154</v>
      </c>
      <c r="B15" s="8">
        <v>3597</v>
      </c>
      <c r="C15" s="8" t="s">
        <v>60</v>
      </c>
      <c r="D15" s="8">
        <v>50</v>
      </c>
      <c r="E15" s="8" t="s">
        <v>19</v>
      </c>
      <c r="F15" s="8" t="s">
        <v>20</v>
      </c>
      <c r="G15" s="9">
        <v>30</v>
      </c>
      <c r="H15" s="9"/>
      <c r="I15" s="9">
        <v>30</v>
      </c>
      <c r="J15" s="8">
        <v>1</v>
      </c>
      <c r="K15" s="9">
        <v>28</v>
      </c>
      <c r="L15" s="10">
        <f t="shared" si="1"/>
        <v>6.6666666666666652E-2</v>
      </c>
      <c r="M15" s="11">
        <v>0</v>
      </c>
      <c r="N15" s="9">
        <f t="shared" si="2"/>
        <v>0</v>
      </c>
      <c r="O15" s="9">
        <f t="shared" si="3"/>
        <v>0</v>
      </c>
      <c r="P15" s="12">
        <v>123</v>
      </c>
    </row>
    <row r="16" spans="1:16" x14ac:dyDescent="0.25">
      <c r="A16" s="7">
        <v>11350476</v>
      </c>
      <c r="B16" s="8" t="s">
        <v>39</v>
      </c>
      <c r="C16" s="8" t="s">
        <v>40</v>
      </c>
      <c r="D16" s="8">
        <v>9</v>
      </c>
      <c r="E16" s="8" t="s">
        <v>50</v>
      </c>
      <c r="F16" s="8" t="s">
        <v>20</v>
      </c>
      <c r="G16" s="9">
        <v>25.95</v>
      </c>
      <c r="H16" s="9">
        <v>23.09</v>
      </c>
      <c r="I16" s="9">
        <f>G16</f>
        <v>25.95</v>
      </c>
      <c r="J16" s="8">
        <v>1</v>
      </c>
      <c r="K16" s="9">
        <v>23.25</v>
      </c>
      <c r="L16" s="10">
        <f t="shared" si="1"/>
        <v>0.10404624277456642</v>
      </c>
      <c r="M16" s="11">
        <v>0</v>
      </c>
      <c r="N16" s="9">
        <f t="shared" si="2"/>
        <v>0</v>
      </c>
      <c r="O16" s="9">
        <f t="shared" si="3"/>
        <v>0</v>
      </c>
      <c r="P16" s="12">
        <v>33.729999999999997</v>
      </c>
    </row>
    <row r="17" spans="1:16" x14ac:dyDescent="0.25">
      <c r="A17" s="7">
        <v>11350482</v>
      </c>
      <c r="B17" s="8" t="s">
        <v>41</v>
      </c>
      <c r="C17" s="8" t="s">
        <v>42</v>
      </c>
      <c r="D17" s="8">
        <v>9</v>
      </c>
      <c r="E17" s="8" t="s">
        <v>50</v>
      </c>
      <c r="F17" s="8" t="s">
        <v>20</v>
      </c>
      <c r="G17" s="9">
        <v>29.75</v>
      </c>
      <c r="H17" s="9">
        <v>26.34</v>
      </c>
      <c r="I17" s="9">
        <f t="shared" ref="I17:I20" si="4">G17</f>
        <v>29.75</v>
      </c>
      <c r="J17" s="8">
        <v>1</v>
      </c>
      <c r="K17" s="9">
        <v>26.5</v>
      </c>
      <c r="L17" s="10">
        <f t="shared" si="1"/>
        <v>0.10924369747899154</v>
      </c>
      <c r="M17" s="11">
        <v>24</v>
      </c>
      <c r="N17" s="9">
        <f t="shared" si="2"/>
        <v>636</v>
      </c>
      <c r="O17" s="9">
        <f t="shared" si="3"/>
        <v>78</v>
      </c>
      <c r="P17" s="12">
        <v>41.52</v>
      </c>
    </row>
    <row r="18" spans="1:16" x14ac:dyDescent="0.25">
      <c r="A18" s="7">
        <v>11350513</v>
      </c>
      <c r="B18" s="8" t="s">
        <v>43</v>
      </c>
      <c r="C18" s="8" t="s">
        <v>44</v>
      </c>
      <c r="D18" s="8">
        <v>9</v>
      </c>
      <c r="E18" s="8" t="s">
        <v>50</v>
      </c>
      <c r="F18" s="8" t="s">
        <v>20</v>
      </c>
      <c r="G18" s="9">
        <v>36.5</v>
      </c>
      <c r="H18" s="9">
        <v>32.83</v>
      </c>
      <c r="I18" s="9">
        <f t="shared" si="4"/>
        <v>36.5</v>
      </c>
      <c r="J18" s="8">
        <v>1</v>
      </c>
      <c r="K18" s="9">
        <v>32.950000000000003</v>
      </c>
      <c r="L18" s="10">
        <f t="shared" si="1"/>
        <v>9.7260273972602618E-2</v>
      </c>
      <c r="M18" s="11">
        <v>0</v>
      </c>
      <c r="N18" s="9">
        <f t="shared" si="2"/>
        <v>0</v>
      </c>
      <c r="O18" s="9">
        <f t="shared" si="3"/>
        <v>0</v>
      </c>
      <c r="P18" s="12">
        <v>50.24</v>
      </c>
    </row>
    <row r="19" spans="1:16" x14ac:dyDescent="0.25">
      <c r="A19" s="7">
        <v>11350542</v>
      </c>
      <c r="B19" s="8" t="s">
        <v>48</v>
      </c>
      <c r="C19" s="8" t="s">
        <v>49</v>
      </c>
      <c r="D19" s="8">
        <v>6</v>
      </c>
      <c r="E19" s="8" t="s">
        <v>50</v>
      </c>
      <c r="F19" s="8" t="s">
        <v>20</v>
      </c>
      <c r="G19" s="9">
        <v>34.200000000000003</v>
      </c>
      <c r="H19" s="9">
        <v>31.85</v>
      </c>
      <c r="I19" s="9">
        <v>34.200000000000003</v>
      </c>
      <c r="J19" s="8">
        <v>1</v>
      </c>
      <c r="K19" s="9">
        <v>32.049999999999997</v>
      </c>
      <c r="L19" s="10">
        <f t="shared" si="1"/>
        <v>6.2865497076023513E-2</v>
      </c>
      <c r="M19" s="11">
        <v>10</v>
      </c>
      <c r="N19" s="9">
        <f t="shared" si="2"/>
        <v>320.5</v>
      </c>
      <c r="O19" s="9">
        <f t="shared" si="3"/>
        <v>21.500000000000057</v>
      </c>
      <c r="P19" s="12">
        <v>56.14</v>
      </c>
    </row>
    <row r="20" spans="1:16" x14ac:dyDescent="0.25">
      <c r="A20" s="7">
        <v>19362303</v>
      </c>
      <c r="B20" s="8">
        <v>6721</v>
      </c>
      <c r="C20" s="8" t="s">
        <v>45</v>
      </c>
      <c r="D20" s="8" t="s">
        <v>46</v>
      </c>
      <c r="E20" s="8" t="s">
        <v>19</v>
      </c>
      <c r="F20" s="8" t="s">
        <v>20</v>
      </c>
      <c r="G20" s="9">
        <v>23.95</v>
      </c>
      <c r="H20" s="9">
        <v>21.04</v>
      </c>
      <c r="I20" s="9">
        <f t="shared" si="4"/>
        <v>23.95</v>
      </c>
      <c r="J20" s="8">
        <v>1</v>
      </c>
      <c r="K20" s="9">
        <v>21.25</v>
      </c>
      <c r="L20" s="10">
        <f t="shared" si="1"/>
        <v>0.11273486430062629</v>
      </c>
      <c r="M20" s="11">
        <v>42</v>
      </c>
      <c r="N20" s="9">
        <f t="shared" si="2"/>
        <v>892.5</v>
      </c>
      <c r="O20" s="9">
        <f t="shared" si="3"/>
        <v>113.39999999999998</v>
      </c>
      <c r="P20" s="12">
        <v>33.630000000000003</v>
      </c>
    </row>
    <row r="21" spans="1:16" x14ac:dyDescent="0.25">
      <c r="A21" s="7">
        <v>2426826</v>
      </c>
      <c r="B21" s="8" t="s">
        <v>51</v>
      </c>
      <c r="C21" s="8" t="s">
        <v>52</v>
      </c>
      <c r="D21" s="8">
        <v>200</v>
      </c>
      <c r="E21" s="8" t="s">
        <v>19</v>
      </c>
      <c r="F21" s="8" t="s">
        <v>20</v>
      </c>
      <c r="G21" s="9">
        <v>20.6</v>
      </c>
      <c r="H21" s="9"/>
      <c r="I21" s="9">
        <v>20.6</v>
      </c>
      <c r="J21" s="8">
        <v>1</v>
      </c>
      <c r="K21" s="9">
        <v>19.3</v>
      </c>
      <c r="L21" s="10">
        <f t="shared" si="1"/>
        <v>6.3106796116504937E-2</v>
      </c>
      <c r="M21" s="11">
        <v>0</v>
      </c>
      <c r="N21" s="9">
        <f t="shared" si="2"/>
        <v>0</v>
      </c>
      <c r="O21" s="9">
        <f t="shared" si="3"/>
        <v>0</v>
      </c>
      <c r="P21" s="12">
        <v>30.6</v>
      </c>
    </row>
    <row r="22" spans="1:16" s="1" customFormat="1" x14ac:dyDescent="0.25">
      <c r="A22" s="7">
        <v>560259</v>
      </c>
      <c r="B22" s="8" t="s">
        <v>53</v>
      </c>
      <c r="C22" s="8" t="s">
        <v>54</v>
      </c>
      <c r="D22" s="8">
        <v>100</v>
      </c>
      <c r="E22" s="8" t="s">
        <v>19</v>
      </c>
      <c r="F22" s="8" t="s">
        <v>20</v>
      </c>
      <c r="G22" s="9">
        <v>25.4</v>
      </c>
      <c r="H22" s="9"/>
      <c r="I22" s="9">
        <v>25.4</v>
      </c>
      <c r="J22" s="8">
        <v>1</v>
      </c>
      <c r="K22" s="9">
        <v>23.45</v>
      </c>
      <c r="L22" s="10">
        <f t="shared" ref="L22" si="5">1-(K22/I22)</f>
        <v>7.6771653543307061E-2</v>
      </c>
      <c r="M22" s="11">
        <v>0</v>
      </c>
      <c r="N22" s="9">
        <f t="shared" ref="N22" si="6">M22*$K22</f>
        <v>0</v>
      </c>
      <c r="O22" s="9">
        <f t="shared" ref="O22" si="7">($I22-$K22)*M22</f>
        <v>0</v>
      </c>
      <c r="P22" s="12">
        <v>32.24</v>
      </c>
    </row>
    <row r="23" spans="1:16" s="2" customFormat="1" ht="16.5" thickBot="1" x14ac:dyDescent="0.3">
      <c r="A23" s="13">
        <v>6803355</v>
      </c>
      <c r="B23" s="14" t="s">
        <v>55</v>
      </c>
      <c r="C23" s="14" t="s">
        <v>56</v>
      </c>
      <c r="D23" s="15" t="s">
        <v>57</v>
      </c>
      <c r="E23" s="14" t="s">
        <v>58</v>
      </c>
      <c r="F23" s="14" t="s">
        <v>20</v>
      </c>
      <c r="G23" s="16">
        <v>29.6</v>
      </c>
      <c r="H23" s="16"/>
      <c r="I23" s="16">
        <v>29.6</v>
      </c>
      <c r="J23" s="14">
        <v>1</v>
      </c>
      <c r="K23" s="16">
        <v>28.1</v>
      </c>
      <c r="L23" s="17">
        <f t="shared" si="1"/>
        <v>5.0675675675675658E-2</v>
      </c>
      <c r="M23" s="18">
        <v>0</v>
      </c>
      <c r="N23" s="16">
        <f t="shared" si="2"/>
        <v>0</v>
      </c>
      <c r="O23" s="16">
        <f t="shared" si="3"/>
        <v>0</v>
      </c>
      <c r="P23" s="19">
        <v>30.48</v>
      </c>
    </row>
    <row r="24" spans="1:16" s="1" customFormat="1" x14ac:dyDescent="0.25">
      <c r="A24" s="20"/>
      <c r="B24" s="20"/>
      <c r="C24" s="20"/>
      <c r="D24" s="20"/>
      <c r="E24" s="20"/>
      <c r="F24" s="20"/>
      <c r="G24" s="21"/>
      <c r="H24" s="21"/>
      <c r="I24" s="21"/>
      <c r="J24" s="21"/>
      <c r="K24" s="21"/>
      <c r="L24" s="21"/>
      <c r="M24" s="22" t="s">
        <v>47</v>
      </c>
      <c r="N24" s="21">
        <f>SUM(N5:N23)</f>
        <v>1849</v>
      </c>
      <c r="O24" s="21">
        <f>SUM(O5:O23)</f>
        <v>212.90000000000003</v>
      </c>
      <c r="P24" s="21"/>
    </row>
  </sheetData>
  <mergeCells count="2">
    <mergeCell ref="A1:P1"/>
    <mergeCell ref="A2:P2"/>
  </mergeCells>
  <conditionalFormatting sqref="N24">
    <cfRule type="cellIs" dxfId="0" priority="1" stopIfTrue="1" operator="lessThan">
      <formula>500</formula>
    </cfRule>
  </conditionalFormatting>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DD5A824BC58B747937EE427C2BD410E" ma:contentTypeVersion="15" ma:contentTypeDescription="Ein neues Dokument erstellen." ma:contentTypeScope="" ma:versionID="3ad7d00410f6dcc024737bc8e832c58a">
  <xsd:schema xmlns:xsd="http://www.w3.org/2001/XMLSchema" xmlns:xs="http://www.w3.org/2001/XMLSchema" xmlns:p="http://schemas.microsoft.com/office/2006/metadata/properties" xmlns:ns2="a27431ad-d90e-4196-8f9f-bc7cd04b92f9" xmlns:ns3="d98a8b53-66cd-4091-9dc4-608e78c547a3" targetNamespace="http://schemas.microsoft.com/office/2006/metadata/properties" ma:root="true" ma:fieldsID="959510c18189dddc26ec1802890800fc" ns2:_="" ns3:_="">
    <xsd:import namespace="a27431ad-d90e-4196-8f9f-bc7cd04b92f9"/>
    <xsd:import namespace="d98a8b53-66cd-4091-9dc4-608e78c547a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7431ad-d90e-4196-8f9f-bc7cd04b92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Bildmarkierungen" ma:readOnly="false" ma:fieldId="{5cf76f15-5ced-4ddc-b409-7134ff3c332f}" ma:taxonomyMulti="true" ma:sspId="72cd86fd-a136-410f-9e58-fc2e48b30fc5"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98a8b53-66cd-4091-9dc4-608e78c547a3"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16" nillable="true" ma:displayName="Taxonomy Catch All Column" ma:hidden="true" ma:list="{cde33408-bf2b-4cac-b8dd-7ea6f4f80a02}" ma:internalName="TaxCatchAll" ma:showField="CatchAllData" ma:web="d98a8b53-66cd-4091-9dc4-608e78c547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98a8b53-66cd-4091-9dc4-608e78c547a3" xsi:nil="true"/>
    <lcf76f155ced4ddcb4097134ff3c332f xmlns="a27431ad-d90e-4196-8f9f-bc7cd04b92f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BAE14D-1259-4841-AA33-41D4AFC4C9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7431ad-d90e-4196-8f9f-bc7cd04b92f9"/>
    <ds:schemaRef ds:uri="d98a8b53-66cd-4091-9dc4-608e78c547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DB80A5-DA7B-4893-A884-DBC9BB58A9B1}">
  <ds:schemaRefs>
    <ds:schemaRef ds:uri="http://schemas.microsoft.com/office/2006/documentManagement/types"/>
    <ds:schemaRef ds:uri="http://purl.org/dc/dcmitype/"/>
    <ds:schemaRef ds:uri="http://purl.org/dc/terms/"/>
    <ds:schemaRef ds:uri="http://purl.org/dc/elements/1.1/"/>
    <ds:schemaRef ds:uri="http://schemas.microsoft.com/office/infopath/2007/PartnerControls"/>
    <ds:schemaRef ds:uri="http://schemas.openxmlformats.org/package/2006/metadata/core-properties"/>
    <ds:schemaRef ds:uri="a27431ad-d90e-4196-8f9f-bc7cd04b92f9"/>
    <ds:schemaRef ds:uri="d98a8b53-66cd-4091-9dc4-608e78c547a3"/>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3963F397-4AC1-488C-BD82-99D4C87FD9F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BUNDLE KALKULATOR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 Walther | Oranien Pharma</dc:creator>
  <cp:lastModifiedBy>Katharina Scheu | Oranien Pharma</cp:lastModifiedBy>
  <dcterms:created xsi:type="dcterms:W3CDTF">2025-04-23T09:28:48Z</dcterms:created>
  <dcterms:modified xsi:type="dcterms:W3CDTF">2026-02-24T10:35:46Z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0x0101000DD5A824BC58B747937EE427C2BD410E</vt:lpwstr>
  </property>
  <property fmtid="{D5CDD505-2E9C-101B-9397-08002B2CF9AE}" pid="3" name="MediaServiceImageTags">
    <vt:lpwstr/>
  </property>
</Properties>
</file>